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apositivas_estadistica\examen final EyO 2020\"/>
    </mc:Choice>
  </mc:AlternateContent>
  <xr:revisionPtr revIDLastSave="0" documentId="13_ncr:1_{ADD7CC7B-556E-49D8-BE69-CFA3F2289E2A}" xr6:coauthVersionLast="45" xr6:coauthVersionMax="45" xr10:uidLastSave="{00000000-0000-0000-0000-000000000000}"/>
  <bookViews>
    <workbookView xWindow="0" yWindow="0" windowWidth="15375" windowHeight="7875" xr2:uid="{00000000-000D-0000-FFFF-FFFF00000000}"/>
  </bookViews>
  <sheets>
    <sheet name="Hoja1" sheetId="1" r:id="rId1"/>
    <sheet name="Hoja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  <c r="D43" i="1"/>
  <c r="C43" i="1"/>
  <c r="B43" i="1"/>
  <c r="I43" i="1" l="1"/>
  <c r="B48" i="1"/>
  <c r="D48" i="1" s="1"/>
  <c r="B9" i="1"/>
  <c r="C48" i="1" l="1"/>
  <c r="C22" i="1" l="1"/>
  <c r="B22" i="1"/>
  <c r="E22" i="1" s="1"/>
  <c r="D22" i="1" l="1"/>
  <c r="B33" i="1" l="1"/>
  <c r="N3" i="1" l="1"/>
  <c r="B37" i="1" l="1"/>
  <c r="C37" i="1" s="1"/>
  <c r="B39" i="1"/>
  <c r="C35" i="1"/>
  <c r="C29" i="1"/>
  <c r="B29" i="1"/>
  <c r="D29" i="1"/>
  <c r="C27" i="1"/>
  <c r="B27" i="1"/>
  <c r="B18" i="1"/>
  <c r="C9" i="1"/>
  <c r="B10" i="1" s="1"/>
  <c r="C10" i="1" s="1"/>
  <c r="D11" i="1"/>
  <c r="D10" i="1"/>
  <c r="D15" i="1"/>
  <c r="D14" i="1"/>
  <c r="D13" i="1"/>
  <c r="D12" i="1"/>
  <c r="D9" i="1"/>
  <c r="B35" i="1" l="1"/>
  <c r="D27" i="1"/>
  <c r="C33" i="1"/>
  <c r="I44" i="1" l="1"/>
  <c r="H44" i="1"/>
  <c r="J43" i="1" l="1"/>
  <c r="F44" i="1"/>
  <c r="E44" i="1"/>
  <c r="C44" i="1"/>
  <c r="G44" i="1"/>
  <c r="B44" i="1"/>
  <c r="D44" i="1"/>
  <c r="D16" i="1" l="1"/>
  <c r="B11" i="1" l="1"/>
  <c r="C11" i="1" s="1"/>
  <c r="B12" i="1" l="1"/>
  <c r="C12" i="1" s="1"/>
  <c r="B13" i="1" l="1"/>
  <c r="C13" i="1" s="1"/>
  <c r="B14" i="1" l="1"/>
  <c r="C14" i="1" s="1"/>
  <c r="B15" i="1" l="1"/>
  <c r="C15" i="1" s="1"/>
</calcChain>
</file>

<file path=xl/sharedStrings.xml><?xml version="1.0" encoding="utf-8"?>
<sst xmlns="http://schemas.openxmlformats.org/spreadsheetml/2006/main" count="36" uniqueCount="36">
  <si>
    <t>DNI/NIE</t>
  </si>
  <si>
    <t>DÍGITOS</t>
  </si>
  <si>
    <t>PRIMERO</t>
  </si>
  <si>
    <t>ÚLTIMO</t>
  </si>
  <si>
    <t>SEGUNDO</t>
  </si>
  <si>
    <t>TERCERO</t>
  </si>
  <si>
    <t>CUARTO</t>
  </si>
  <si>
    <t>QUINTO</t>
  </si>
  <si>
    <t>SEXTO</t>
  </si>
  <si>
    <t>SÉPTIMO</t>
  </si>
  <si>
    <t>MODELO DE ENUNCIADO A RESPONDER:</t>
  </si>
  <si>
    <t>Extremo sup. del intervalo</t>
  </si>
  <si>
    <t>Extremo inf. del intervalo</t>
  </si>
  <si>
    <t>A</t>
  </si>
  <si>
    <t>C</t>
  </si>
  <si>
    <t>AB</t>
  </si>
  <si>
    <t>AC</t>
  </si>
  <si>
    <t>BC</t>
  </si>
  <si>
    <t>ABC</t>
  </si>
  <si>
    <t>NO</t>
  </si>
  <si>
    <t>B</t>
  </si>
  <si>
    <t>DATOS PARA LAS CUESTIONES Q1, Q2 Y Q3</t>
  </si>
  <si>
    <t>Q4)</t>
  </si>
  <si>
    <t>DATOS PARA LA CUESTIÓN Q9</t>
  </si>
  <si>
    <t>DATOS PARA LA CUESTIÓN Q10</t>
  </si>
  <si>
    <r>
      <t>n</t>
    </r>
    <r>
      <rPr>
        <b/>
        <vertAlign val="subscript"/>
        <sz val="11"/>
        <rFont val="Calibri"/>
        <family val="2"/>
        <scheme val="minor"/>
      </rPr>
      <t>i</t>
    </r>
  </si>
  <si>
    <t>Q3)</t>
  </si>
  <si>
    <t>DATOS PARA LA CUESTIÓN Q4</t>
  </si>
  <si>
    <t>DATOS PARA LA CUESTIÓN Q5</t>
  </si>
  <si>
    <t>DATOS PARA LA CUESTIÓN Q6, Q7 Y Q8</t>
  </si>
  <si>
    <t>Q7)</t>
  </si>
  <si>
    <t>Q9)</t>
  </si>
  <si>
    <t>Q10)</t>
  </si>
  <si>
    <r>
      <t xml:space="preserve"> SI EL DNI, NIE O PASAPORTE </t>
    </r>
    <r>
      <rPr>
        <b/>
        <u/>
        <sz val="11"/>
        <rFont val="Calibri"/>
        <family val="2"/>
        <scheme val="minor"/>
      </rPr>
      <t>SIN LETRAS TIENE MENOS DE 8 DÍGITOS, SE COMPLETARÁ CON CEROS A LA IZQUIERDA HASTA ALCANZAR LOS 8 DÍGITOS NECESARIOS PARA RELLENAR LAS 8 CASILLAS</t>
    </r>
  </si>
  <si>
    <t>Q6)</t>
  </si>
  <si>
    <t xml:space="preserve">Q8)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</si>
</sst>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5" fillId="5" borderId="0" xfId="0" applyFont="1" applyFill="1" applyProtection="1">
      <protection hidden="1"/>
    </xf>
    <xf numFmtId="0" fontId="2" fillId="5" borderId="1" xfId="0" applyFont="1" applyFill="1" applyBorder="1" applyAlignment="1" applyProtection="1">
      <alignment horizontal="center" vertical="top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justify" vertical="top" wrapText="1"/>
      <protection hidden="1"/>
    </xf>
    <xf numFmtId="0" fontId="2" fillId="6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5" fillId="6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1" fillId="0" borderId="0" xfId="0" applyFont="1" applyFill="1" applyProtection="1">
      <protection locked="0" hidden="1"/>
    </xf>
    <xf numFmtId="0" fontId="5" fillId="0" borderId="0" xfId="0" applyFont="1" applyProtection="1">
      <protection locked="0" hidden="1"/>
    </xf>
    <xf numFmtId="0" fontId="5" fillId="0" borderId="0" xfId="0" applyFont="1" applyFill="1" applyProtection="1">
      <protection locked="0" hidden="1"/>
    </xf>
    <xf numFmtId="0" fontId="2" fillId="0" borderId="0" xfId="0" applyFont="1" applyFill="1" applyProtection="1">
      <protection locked="0" hidden="1"/>
    </xf>
    <xf numFmtId="1" fontId="5" fillId="0" borderId="0" xfId="0" applyNumberFormat="1" applyFont="1" applyFill="1" applyProtection="1">
      <protection locked="0" hidden="1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5" borderId="0" xfId="0" applyFill="1" applyProtection="1">
      <protection hidden="1"/>
    </xf>
    <xf numFmtId="0" fontId="0" fillId="6" borderId="0" xfId="0" applyFill="1" applyProtection="1">
      <protection hidden="1"/>
    </xf>
    <xf numFmtId="0" fontId="5" fillId="0" borderId="1" xfId="0" applyNumberFormat="1" applyFont="1" applyBorder="1" applyAlignment="1" applyProtection="1">
      <alignment horizontal="center" vertical="top" wrapText="1"/>
      <protection hidden="1"/>
    </xf>
    <xf numFmtId="0" fontId="5" fillId="0" borderId="1" xfId="0" applyNumberFormat="1" applyFont="1" applyBorder="1" applyAlignment="1" applyProtection="1">
      <alignment horizontal="center"/>
      <protection hidden="1"/>
    </xf>
    <xf numFmtId="0" fontId="5" fillId="6" borderId="0" xfId="0" applyNumberFormat="1" applyFont="1" applyFill="1" applyProtection="1">
      <protection hidden="1"/>
    </xf>
    <xf numFmtId="2" fontId="5" fillId="0" borderId="0" xfId="0" applyNumberFormat="1" applyFont="1" applyProtection="1">
      <protection locked="0" hidden="1"/>
    </xf>
    <xf numFmtId="0" fontId="2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5" fillId="0" borderId="0" xfId="0" applyFont="1" applyFill="1" applyProtection="1">
      <protection locked="0"/>
    </xf>
    <xf numFmtId="2" fontId="5" fillId="0" borderId="0" xfId="0" applyNumberFormat="1" applyFont="1" applyFill="1" applyProtection="1">
      <protection hidden="1"/>
    </xf>
    <xf numFmtId="0" fontId="5" fillId="0" borderId="0" xfId="0" applyNumberFormat="1" applyFont="1" applyFill="1" applyProtection="1">
      <protection hidden="1"/>
    </xf>
    <xf numFmtId="0" fontId="7" fillId="0" borderId="0" xfId="0" applyNumberFormat="1" applyFont="1" applyFill="1" applyProtection="1">
      <protection hidden="1"/>
    </xf>
    <xf numFmtId="2" fontId="5" fillId="0" borderId="0" xfId="0" applyNumberFormat="1" applyFont="1" applyFill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vertical="justify"/>
      <protection locked="0"/>
    </xf>
    <xf numFmtId="0" fontId="2" fillId="0" borderId="0" xfId="0" applyFont="1" applyFill="1" applyBorder="1" applyAlignment="1" applyProtection="1">
      <alignment vertical="justify"/>
      <protection locked="0"/>
    </xf>
    <xf numFmtId="0" fontId="5" fillId="0" borderId="0" xfId="0" applyFont="1" applyBorder="1" applyAlignment="1" applyProtection="1">
      <alignment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NumberFormat="1" applyFont="1" applyBorder="1" applyAlignment="1" applyProtection="1">
      <alignment horizontal="justify" vertical="justify"/>
      <protection locked="0"/>
    </xf>
    <xf numFmtId="0" fontId="5" fillId="0" borderId="0" xfId="0" applyFont="1" applyBorder="1" applyAlignment="1" applyProtection="1">
      <alignment horizontal="justify" vertical="justify"/>
      <protection locked="0"/>
    </xf>
    <xf numFmtId="164" fontId="5" fillId="0" borderId="0" xfId="0" applyNumberFormat="1" applyFont="1" applyBorder="1" applyAlignment="1" applyProtection="1">
      <alignment horizontal="justify" vertical="justify"/>
      <protection locked="0"/>
    </xf>
    <xf numFmtId="0" fontId="8" fillId="0" borderId="0" xfId="0" applyNumberFormat="1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8"/>
  <sheetViews>
    <sheetView tabSelected="1" topLeftCell="A9" zoomScale="60" zoomScaleNormal="60" workbookViewId="0">
      <selection activeCell="I49" sqref="I49"/>
    </sheetView>
  </sheetViews>
  <sheetFormatPr baseColWidth="10" defaultColWidth="11.5703125" defaultRowHeight="15" x14ac:dyDescent="0.25"/>
  <cols>
    <col min="1" max="1" width="8.7109375" style="9" customWidth="1"/>
    <col min="2" max="4" width="10.7109375" style="9" customWidth="1"/>
    <col min="5" max="5" width="9.85546875" style="9" customWidth="1"/>
    <col min="6" max="6" width="10.28515625" style="9" customWidth="1"/>
    <col min="7" max="7" width="10" style="9" customWidth="1"/>
    <col min="8" max="8" width="10.28515625" style="9" customWidth="1"/>
    <col min="9" max="9" width="10.5703125" style="9" customWidth="1"/>
    <col min="10" max="13" width="8.7109375" style="9" customWidth="1"/>
    <col min="14" max="14" width="8.7109375" style="36" customWidth="1"/>
    <col min="15" max="15" width="8.7109375" style="1" customWidth="1"/>
    <col min="16" max="17" width="8.7109375" style="2" customWidth="1"/>
    <col min="18" max="16384" width="11.5703125" style="2"/>
  </cols>
  <sheetData>
    <row r="1" spans="1:30" s="21" customFormat="1" x14ac:dyDescent="0.25">
      <c r="A1" s="29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0"/>
      <c r="P1" s="20"/>
      <c r="Q1" s="20"/>
      <c r="R1" s="20"/>
    </row>
    <row r="2" spans="1:30" s="21" customFormat="1" ht="15.75" thickBot="1" x14ac:dyDescent="0.3">
      <c r="A2" s="31" t="s">
        <v>1</v>
      </c>
      <c r="B2" s="31" t="s">
        <v>2</v>
      </c>
      <c r="C2" s="31" t="s">
        <v>4</v>
      </c>
      <c r="D2" s="31" t="s">
        <v>5</v>
      </c>
      <c r="E2" s="31" t="s">
        <v>6</v>
      </c>
      <c r="F2" s="31" t="s">
        <v>7</v>
      </c>
      <c r="G2" s="31" t="s">
        <v>8</v>
      </c>
      <c r="H2" s="31" t="s">
        <v>9</v>
      </c>
      <c r="I2" s="31" t="s">
        <v>3</v>
      </c>
      <c r="J2" s="8"/>
      <c r="K2" s="8"/>
      <c r="L2" s="8"/>
      <c r="M2" s="8"/>
      <c r="N2" s="12"/>
      <c r="O2" s="22"/>
    </row>
    <row r="3" spans="1:30" ht="15.75" thickBot="1" x14ac:dyDescent="0.3">
      <c r="A3" s="31" t="s">
        <v>0</v>
      </c>
      <c r="B3" s="32">
        <v>0</v>
      </c>
      <c r="C3" s="32">
        <v>4</v>
      </c>
      <c r="D3" s="32">
        <v>0</v>
      </c>
      <c r="E3" s="32">
        <v>4</v>
      </c>
      <c r="F3" s="32">
        <v>1</v>
      </c>
      <c r="G3" s="32">
        <v>6</v>
      </c>
      <c r="H3" s="32">
        <v>8</v>
      </c>
      <c r="I3" s="33">
        <v>4</v>
      </c>
      <c r="J3" s="34" t="s">
        <v>10</v>
      </c>
      <c r="K3" s="34"/>
      <c r="L3" s="34"/>
      <c r="M3" s="34"/>
      <c r="N3" s="35">
        <f>+MOD(D3+G3+I3+1,3) + 1</f>
        <v>3</v>
      </c>
      <c r="O3" s="15"/>
      <c r="P3" s="15"/>
    </row>
    <row r="4" spans="1:30" x14ac:dyDescent="0.25">
      <c r="D4" s="36"/>
      <c r="E4" s="36"/>
      <c r="F4" s="36"/>
      <c r="G4" s="36"/>
      <c r="H4" s="36"/>
      <c r="I4" s="36"/>
    </row>
    <row r="7" spans="1:30" s="23" customFormat="1" ht="18.75" x14ac:dyDescent="0.3">
      <c r="A7" s="3" t="s">
        <v>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30" ht="45" x14ac:dyDescent="0.25">
      <c r="A8" s="5"/>
      <c r="B8" s="6" t="s">
        <v>12</v>
      </c>
      <c r="C8" s="6" t="s">
        <v>11</v>
      </c>
      <c r="D8" s="7" t="s">
        <v>25</v>
      </c>
      <c r="E8" s="42"/>
      <c r="F8" s="43"/>
      <c r="G8" s="44"/>
      <c r="H8" s="42"/>
      <c r="I8" s="41"/>
    </row>
    <row r="9" spans="1:30" x14ac:dyDescent="0.25">
      <c r="A9" s="5"/>
      <c r="B9" s="25">
        <f>ROUND((20 + ROUND((SUM($C$3:$D$3)+SUM($G$3:$H$3))/5,1))/10,1)</f>
        <v>2.4</v>
      </c>
      <c r="C9" s="26">
        <f>+B9+ROUND((SUM($G$3:$I$3)+1)/5,1)</f>
        <v>6.1999999999999993</v>
      </c>
      <c r="D9" s="25">
        <f>4*((D3+E3)/2 +5)</f>
        <v>28</v>
      </c>
      <c r="E9" s="45"/>
      <c r="F9" s="46"/>
      <c r="G9" s="47"/>
      <c r="H9" s="45"/>
      <c r="I9" s="45"/>
    </row>
    <row r="10" spans="1:30" x14ac:dyDescent="0.25">
      <c r="A10" s="5"/>
      <c r="B10" s="25">
        <f>+C9</f>
        <v>6.1999999999999993</v>
      </c>
      <c r="C10" s="26">
        <f>B10+(C9-B9)</f>
        <v>9.9999999999999982</v>
      </c>
      <c r="D10" s="25">
        <f>8*((E3+F3)/2 +4)</f>
        <v>52</v>
      </c>
      <c r="E10" s="45"/>
      <c r="F10" s="46"/>
      <c r="G10" s="47"/>
      <c r="H10" s="45"/>
      <c r="I10" s="45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x14ac:dyDescent="0.25">
      <c r="A11" s="5"/>
      <c r="B11" s="25">
        <f t="shared" ref="B11:B15" si="0">+C10</f>
        <v>9.9999999999999982</v>
      </c>
      <c r="C11" s="26">
        <f t="shared" ref="C11:C15" si="1">B11+(C10-B10)</f>
        <v>13.799999999999997</v>
      </c>
      <c r="D11" s="25">
        <f>12*((F3+G3)/2 +3)</f>
        <v>78</v>
      </c>
      <c r="E11" s="45"/>
      <c r="F11" s="46"/>
      <c r="G11" s="47"/>
      <c r="H11" s="45"/>
      <c r="I11" s="45"/>
      <c r="N11" s="9"/>
      <c r="O11" s="9"/>
      <c r="P11" s="9"/>
      <c r="Q11" s="9"/>
      <c r="R11" s="9"/>
      <c r="S11" s="9"/>
      <c r="T11" s="9"/>
    </row>
    <row r="12" spans="1:30" x14ac:dyDescent="0.25">
      <c r="A12" s="5"/>
      <c r="B12" s="25">
        <f t="shared" si="0"/>
        <v>13.799999999999997</v>
      </c>
      <c r="C12" s="26">
        <f t="shared" si="1"/>
        <v>17.599999999999994</v>
      </c>
      <c r="D12" s="25">
        <f>18*((G3+H3)/2 +2)</f>
        <v>162</v>
      </c>
      <c r="E12" s="45"/>
      <c r="F12" s="46"/>
      <c r="G12" s="47"/>
      <c r="H12" s="45"/>
      <c r="I12" s="45"/>
      <c r="N12" s="9"/>
      <c r="O12" s="9"/>
      <c r="P12" s="9"/>
      <c r="Q12" s="9"/>
      <c r="R12" s="9"/>
      <c r="S12" s="9"/>
      <c r="T12" s="9"/>
    </row>
    <row r="13" spans="1:30" x14ac:dyDescent="0.25">
      <c r="A13" s="5"/>
      <c r="B13" s="25">
        <f t="shared" si="0"/>
        <v>17.599999999999994</v>
      </c>
      <c r="C13" s="26">
        <f t="shared" si="1"/>
        <v>21.399999999999991</v>
      </c>
      <c r="D13" s="25">
        <f>14*((H3+I3)/2 +1)</f>
        <v>98</v>
      </c>
      <c r="E13" s="45"/>
      <c r="F13" s="46"/>
      <c r="G13" s="47"/>
      <c r="H13" s="45"/>
      <c r="I13" s="45"/>
      <c r="N13" s="9"/>
      <c r="O13" s="9"/>
      <c r="P13" s="9"/>
      <c r="Q13" s="9"/>
      <c r="R13" s="9"/>
      <c r="S13" s="9"/>
      <c r="T13" s="9"/>
    </row>
    <row r="14" spans="1:30" x14ac:dyDescent="0.25">
      <c r="A14" s="5"/>
      <c r="B14" s="25">
        <f t="shared" si="0"/>
        <v>21.399999999999991</v>
      </c>
      <c r="C14" s="26">
        <f t="shared" si="1"/>
        <v>25.199999999999989</v>
      </c>
      <c r="D14" s="25">
        <f>8*((I3+C3)/2 +1)</f>
        <v>40</v>
      </c>
      <c r="E14" s="45"/>
      <c r="F14" s="46"/>
      <c r="G14" s="47"/>
      <c r="H14" s="45"/>
      <c r="I14" s="45"/>
      <c r="N14" s="9"/>
      <c r="O14" s="9"/>
      <c r="P14" s="9"/>
      <c r="Q14" s="9"/>
      <c r="R14" s="9"/>
      <c r="S14" s="9"/>
      <c r="T14" s="9"/>
    </row>
    <row r="15" spans="1:30" x14ac:dyDescent="0.25">
      <c r="A15" s="5"/>
      <c r="B15" s="25">
        <f t="shared" si="0"/>
        <v>25.199999999999989</v>
      </c>
      <c r="C15" s="26">
        <f t="shared" si="1"/>
        <v>28.999999999999986</v>
      </c>
      <c r="D15" s="25">
        <f>2*((C3+H3)/2 +1)</f>
        <v>14</v>
      </c>
      <c r="E15" s="45"/>
      <c r="F15" s="46"/>
      <c r="G15" s="47"/>
      <c r="H15" s="45"/>
      <c r="I15" s="45"/>
      <c r="N15" s="9"/>
      <c r="O15" s="9"/>
      <c r="P15" s="9"/>
      <c r="Q15" s="9"/>
      <c r="R15" s="9"/>
      <c r="S15" s="9"/>
      <c r="T15" s="9"/>
    </row>
    <row r="16" spans="1:30" x14ac:dyDescent="0.25">
      <c r="A16" s="8"/>
      <c r="B16" s="10"/>
      <c r="C16" s="8"/>
      <c r="D16" s="25">
        <f>+SUM(D9:D15)</f>
        <v>472</v>
      </c>
      <c r="E16" s="45"/>
      <c r="F16" s="48"/>
      <c r="G16" s="47"/>
      <c r="H16" s="45"/>
      <c r="I16" s="45"/>
      <c r="N16" s="9"/>
      <c r="O16" s="9"/>
      <c r="P16" s="9"/>
      <c r="Q16" s="9"/>
      <c r="R16" s="9"/>
      <c r="S16" s="9"/>
      <c r="T16" s="9"/>
    </row>
    <row r="17" spans="1:3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N17" s="9"/>
      <c r="O17" s="9"/>
      <c r="P17" s="9"/>
      <c r="Q17" s="9"/>
      <c r="R17" s="9"/>
      <c r="S17" s="9"/>
      <c r="T17" s="9"/>
    </row>
    <row r="18" spans="1:31" x14ac:dyDescent="0.25">
      <c r="A18" s="11" t="s">
        <v>26</v>
      </c>
      <c r="B18" s="27">
        <f>ROUND(100*(I3+4)/(F3+G3+H3+3),0)</f>
        <v>44</v>
      </c>
      <c r="C18" s="17"/>
      <c r="D18" s="16"/>
      <c r="E18" s="16"/>
      <c r="F18" s="16"/>
      <c r="G18" s="16"/>
      <c r="H18" s="16"/>
      <c r="I18" s="16"/>
      <c r="J18" s="16"/>
      <c r="N18" s="9"/>
      <c r="O18" s="9"/>
      <c r="P18" s="9"/>
      <c r="Q18" s="9"/>
      <c r="R18" s="9"/>
      <c r="S18" s="9"/>
      <c r="T18" s="9"/>
    </row>
    <row r="19" spans="1:31" s="1" customFormat="1" x14ac:dyDescent="0.25">
      <c r="A19" s="18"/>
      <c r="B19" s="19"/>
      <c r="C19" s="17"/>
      <c r="D19" s="17"/>
      <c r="E19" s="17"/>
      <c r="F19" s="17"/>
      <c r="G19" s="17"/>
      <c r="H19" s="17"/>
      <c r="I19" s="17"/>
      <c r="J19" s="17"/>
      <c r="K19" s="9"/>
      <c r="L19" s="9"/>
      <c r="M19" s="9"/>
      <c r="N19" s="9"/>
      <c r="O19" s="9"/>
      <c r="P19" s="9"/>
      <c r="Q19" s="9"/>
      <c r="R19" s="9"/>
      <c r="S19" s="9"/>
      <c r="T19" s="9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s="24" customFormat="1" ht="18.75" x14ac:dyDescent="0.3">
      <c r="A20" s="4" t="s">
        <v>27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31" x14ac:dyDescent="0.25">
      <c r="A21" s="14"/>
      <c r="B21" s="12"/>
      <c r="C21" s="12"/>
      <c r="D21" s="12"/>
      <c r="E21" s="8"/>
      <c r="F21" s="16"/>
      <c r="G21" s="16"/>
      <c r="H21" s="16"/>
      <c r="I21" s="16"/>
      <c r="J21" s="16"/>
    </row>
    <row r="22" spans="1:31" x14ac:dyDescent="0.25">
      <c r="A22" s="11" t="s">
        <v>22</v>
      </c>
      <c r="B22" s="27">
        <f>1-MAX(1,G3)/20</f>
        <v>0.7</v>
      </c>
      <c r="C22" s="27">
        <f>+MAX(6,G3+1)</f>
        <v>7</v>
      </c>
      <c r="D22" s="27">
        <f>+ROUND(C22*B22,0)-2</f>
        <v>3</v>
      </c>
      <c r="E22" s="27">
        <f>+MIN(ROUND(B22*C22+1,0),C22)</f>
        <v>6</v>
      </c>
      <c r="F22" s="16"/>
      <c r="G22" s="16"/>
      <c r="H22" s="16"/>
      <c r="I22" s="16"/>
      <c r="J22" s="16"/>
    </row>
    <row r="23" spans="1:3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N23" s="9"/>
      <c r="O23" s="9"/>
      <c r="P23" s="9"/>
      <c r="Q23" s="9"/>
      <c r="R23" s="9"/>
      <c r="S23" s="9"/>
      <c r="T23" s="9"/>
    </row>
    <row r="24" spans="1:31" x14ac:dyDescent="0.25">
      <c r="A24" s="18"/>
      <c r="B24" s="17"/>
      <c r="C24" s="17"/>
      <c r="D24" s="17"/>
      <c r="E24" s="16"/>
      <c r="F24" s="16"/>
      <c r="G24" s="16"/>
      <c r="H24" s="16"/>
      <c r="I24" s="16"/>
      <c r="J24" s="16"/>
    </row>
    <row r="25" spans="1:31" s="24" customFormat="1" ht="18.75" x14ac:dyDescent="0.3">
      <c r="A25" s="3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31" x14ac:dyDescent="0.25">
      <c r="A26" s="8"/>
      <c r="B26" s="8"/>
      <c r="C26" s="8"/>
      <c r="D26" s="8"/>
      <c r="E26" s="8"/>
      <c r="F26" s="16"/>
      <c r="G26" s="16"/>
      <c r="H26" s="16"/>
      <c r="I26" s="16"/>
      <c r="J26" s="16"/>
    </row>
    <row r="27" spans="1:31" x14ac:dyDescent="0.25">
      <c r="A27" s="8"/>
      <c r="B27" s="27">
        <f>ROUND(100*(D3+1)/(D3+G3+I3+3),2)</f>
        <v>7.69</v>
      </c>
      <c r="C27" s="27">
        <f>ROUND(100*(G3+1)/(D3+G3+I3+3),2)</f>
        <v>53.85</v>
      </c>
      <c r="D27" s="27">
        <f>100-(B27+C27)</f>
        <v>38.46</v>
      </c>
      <c r="E27" s="37"/>
      <c r="F27" s="28"/>
      <c r="G27" s="16"/>
      <c r="H27" s="16"/>
      <c r="I27" s="16"/>
      <c r="M27" s="36"/>
      <c r="O27" s="2"/>
    </row>
    <row r="28" spans="1:31" x14ac:dyDescent="0.25">
      <c r="A28" s="8"/>
      <c r="B28" s="8"/>
      <c r="C28" s="8"/>
      <c r="D28" s="8"/>
      <c r="E28" s="8"/>
      <c r="F28" s="16"/>
      <c r="G28" s="16"/>
      <c r="H28" s="16"/>
      <c r="I28" s="16"/>
      <c r="M28" s="36"/>
      <c r="O28" s="2"/>
    </row>
    <row r="29" spans="1:31" x14ac:dyDescent="0.25">
      <c r="A29" s="8"/>
      <c r="B29" s="27">
        <f>+(E3+3)/2</f>
        <v>3.5</v>
      </c>
      <c r="C29" s="27">
        <f>+(I3+2)/2</f>
        <v>3</v>
      </c>
      <c r="D29" s="27">
        <f>+(H3+1)/2</f>
        <v>4.5</v>
      </c>
      <c r="E29" s="8"/>
      <c r="F29" s="16"/>
      <c r="G29" s="16"/>
      <c r="H29" s="16"/>
      <c r="I29" s="16"/>
      <c r="M29" s="36"/>
      <c r="O29" s="2"/>
    </row>
    <row r="30" spans="1:3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31" s="24" customFormat="1" ht="18.75" x14ac:dyDescent="0.3">
      <c r="A31" s="3" t="s">
        <v>29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31" x14ac:dyDescent="0.25">
      <c r="A32" s="8"/>
      <c r="B32" s="8"/>
      <c r="C32" s="8"/>
      <c r="D32" s="16"/>
      <c r="E32" s="16"/>
      <c r="F32" s="16"/>
      <c r="G32" s="16"/>
      <c r="H32" s="16"/>
      <c r="I32" s="16"/>
      <c r="J32" s="16"/>
    </row>
    <row r="33" spans="1:14" x14ac:dyDescent="0.25">
      <c r="A33" s="8"/>
      <c r="B33" s="27">
        <f>+ 4 + SUM(E3:H3)/4</f>
        <v>8.75</v>
      </c>
      <c r="C33" s="27">
        <f>+ROUND(1+(B33/3)^2,0)</f>
        <v>10</v>
      </c>
      <c r="I33" s="16"/>
      <c r="J33" s="16"/>
    </row>
    <row r="34" spans="1:14" x14ac:dyDescent="0.25">
      <c r="A34" s="8"/>
      <c r="B34" s="12"/>
      <c r="C34" s="12"/>
      <c r="I34" s="16"/>
      <c r="J34" s="16"/>
    </row>
    <row r="35" spans="1:14" x14ac:dyDescent="0.25">
      <c r="A35" s="11" t="s">
        <v>34</v>
      </c>
      <c r="B35" s="27">
        <f>ROUND(0.7*B33,1)</f>
        <v>6.1</v>
      </c>
      <c r="C35" s="27">
        <f>ROUND(0.95*B33,1)</f>
        <v>8.3000000000000007</v>
      </c>
      <c r="I35" s="16"/>
      <c r="J35" s="16"/>
    </row>
    <row r="36" spans="1:14" x14ac:dyDescent="0.25">
      <c r="A36" s="8"/>
      <c r="B36" s="12"/>
      <c r="C36" s="12"/>
      <c r="I36" s="16"/>
      <c r="J36" s="16"/>
    </row>
    <row r="37" spans="1:14" x14ac:dyDescent="0.25">
      <c r="A37" s="11" t="s">
        <v>30</v>
      </c>
      <c r="B37" s="27">
        <f>+SUM(E3:H3)+6</f>
        <v>25</v>
      </c>
      <c r="C37" s="27">
        <f>+IF(N3=2,1.1*B37*B33,1.2*B33)</f>
        <v>10.5</v>
      </c>
      <c r="D37" s="40"/>
      <c r="I37" s="16"/>
      <c r="J37" s="16"/>
    </row>
    <row r="38" spans="1:14" s="1" customFormat="1" x14ac:dyDescent="0.25">
      <c r="A38" s="14"/>
      <c r="B38" s="38"/>
      <c r="C38" s="39"/>
      <c r="D38" s="40"/>
      <c r="E38" s="36"/>
      <c r="F38" s="36"/>
      <c r="G38" s="36"/>
      <c r="H38" s="36"/>
      <c r="I38" s="17"/>
      <c r="J38" s="17"/>
      <c r="K38" s="36"/>
      <c r="L38" s="36"/>
      <c r="M38" s="36"/>
      <c r="N38" s="36"/>
    </row>
    <row r="39" spans="1:14" x14ac:dyDescent="0.25">
      <c r="A39" s="11" t="s">
        <v>35</v>
      </c>
      <c r="B39" s="27">
        <f>ROUND(100*(F3+2)/(F3+H3+I3+3),0)</f>
        <v>19</v>
      </c>
      <c r="C39" s="12"/>
      <c r="I39" s="16"/>
      <c r="J39" s="16"/>
    </row>
    <row r="40" spans="1:14" x14ac:dyDescent="0.25">
      <c r="A40" s="18"/>
      <c r="B40" s="17"/>
      <c r="C40" s="17"/>
      <c r="D40" s="17"/>
      <c r="E40" s="16"/>
      <c r="F40" s="16"/>
      <c r="G40" s="16"/>
      <c r="H40" s="16"/>
      <c r="I40" s="16"/>
      <c r="J40" s="16"/>
    </row>
    <row r="41" spans="1:14" s="24" customFormat="1" ht="18.75" x14ac:dyDescent="0.3">
      <c r="A41" s="4" t="s">
        <v>23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8"/>
      <c r="B42" s="49" t="s">
        <v>13</v>
      </c>
      <c r="C42" s="49" t="s">
        <v>20</v>
      </c>
      <c r="D42" s="49" t="s">
        <v>14</v>
      </c>
      <c r="E42" s="49" t="s">
        <v>15</v>
      </c>
      <c r="F42" s="49" t="s">
        <v>16</v>
      </c>
      <c r="G42" s="49" t="s">
        <v>17</v>
      </c>
      <c r="H42" s="49" t="s">
        <v>18</v>
      </c>
      <c r="I42" s="49" t="s">
        <v>19</v>
      </c>
      <c r="J42" s="49"/>
    </row>
    <row r="43" spans="1:14" x14ac:dyDescent="0.25">
      <c r="A43" s="8"/>
      <c r="B43" s="49">
        <f>ROUND(100*(B3+H3+2)/(2*SUM(B3:I3)+16),2)</f>
        <v>14.29</v>
      </c>
      <c r="C43" s="49">
        <f>ROUND(100*(C3+G3+2)/(2*SUM(B3:I3)+16),2)</f>
        <v>17.14</v>
      </c>
      <c r="D43" s="49">
        <f>ROUND((100*(D3+F3+2)/(2*SUM(B3:I3)+16)),2)</f>
        <v>4.29</v>
      </c>
      <c r="E43" s="49">
        <f>ROUND(100*(I3+E3+2)/(2*SUM(B3:I3)+16),2)</f>
        <v>14.29</v>
      </c>
      <c r="F43" s="49">
        <f>ROUND(100*(B3+D3+2)/(2*SUM(B3:I3)+16),2)</f>
        <v>2.86</v>
      </c>
      <c r="G43" s="49">
        <f>ROUND(100*(C3+I3+2)/(2*SUM(B3:I3)+16),2)</f>
        <v>14.29</v>
      </c>
      <c r="H43" s="49">
        <f>ROUND(100*(E3+H3+2)/(2*SUM(B3:I3)+16),2)</f>
        <v>20</v>
      </c>
      <c r="I43" s="49">
        <f>100-SUM(B43:H43)</f>
        <v>12.840000000000003</v>
      </c>
      <c r="J43" s="49">
        <f>SUM(B43:I43)</f>
        <v>100</v>
      </c>
    </row>
    <row r="44" spans="1:14" x14ac:dyDescent="0.25">
      <c r="A44" s="11" t="s">
        <v>31</v>
      </c>
      <c r="B44" s="27">
        <f>+B43+E43+F43+H43</f>
        <v>51.44</v>
      </c>
      <c r="C44" s="27">
        <f>+C43+E43+G43+H43</f>
        <v>65.72</v>
      </c>
      <c r="D44" s="27">
        <f>+D43+F43+G43+H43</f>
        <v>41.44</v>
      </c>
      <c r="E44" s="27">
        <f>+E43+H43</f>
        <v>34.29</v>
      </c>
      <c r="F44" s="27">
        <f>+F43+H43</f>
        <v>22.86</v>
      </c>
      <c r="G44" s="27">
        <f>+G43+H43</f>
        <v>34.29</v>
      </c>
      <c r="H44" s="27">
        <f>+H43</f>
        <v>20</v>
      </c>
      <c r="I44" s="49">
        <f>+I43</f>
        <v>12.840000000000003</v>
      </c>
      <c r="J44" s="38"/>
    </row>
    <row r="46" spans="1:14" s="24" customFormat="1" ht="18.75" x14ac:dyDescent="0.3">
      <c r="A46" s="4" t="s">
        <v>24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14"/>
      <c r="B47" s="12"/>
      <c r="C47" s="12"/>
      <c r="D47" s="12"/>
      <c r="E47" s="16"/>
      <c r="F47" s="16"/>
      <c r="G47" s="16"/>
      <c r="H47" s="16"/>
      <c r="I47" s="16"/>
      <c r="J47" s="16"/>
    </row>
    <row r="48" spans="1:14" x14ac:dyDescent="0.25">
      <c r="A48" s="11" t="s">
        <v>32</v>
      </c>
      <c r="B48" s="27">
        <f>10*(1+ROUND(($G$3+1)/($G$3+$H$3+2),1))</f>
        <v>14</v>
      </c>
      <c r="C48" s="27">
        <f>TRUNC(5*B48/10-4,0)</f>
        <v>3</v>
      </c>
      <c r="D48" s="27">
        <f>TRUNC(5*B48/10-2,0)</f>
        <v>5</v>
      </c>
      <c r="E48" s="16"/>
      <c r="F48" s="16"/>
      <c r="G48" s="16"/>
      <c r="H48" s="16"/>
      <c r="I48" s="16"/>
      <c r="J48" s="16"/>
    </row>
  </sheetData>
  <sheetProtection algorithmName="SHA-512" hashValue="nyQodVoUBp97qQBELpLpLtP8sPyiaP5aVEUZgbYqRlTJIB9x+j+hdKEgVp6XMLbH6GY+p9FVEvmHv9R7KGFJ+A==" saltValue="knKEzwhr2uj1NaU4S0pNj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6" sqref="B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lisa</cp:lastModifiedBy>
  <dcterms:created xsi:type="dcterms:W3CDTF">2020-04-12T16:21:27Z</dcterms:created>
  <dcterms:modified xsi:type="dcterms:W3CDTF">2020-06-08T11:01:03Z</dcterms:modified>
</cp:coreProperties>
</file>